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<sst xmlns="http://schemas.openxmlformats.org/spreadsheetml/2006/main" count="99" uniqueCount="81">
  <si>
    <t>Min Amount</t>
  </si>
  <si>
    <t>Result 1</t>
  </si>
  <si>
    <t>Result 2</t>
  </si>
  <si>
    <t>End Result</t>
  </si>
  <si>
    <t>NOTE:</t>
  </si>
  <si>
    <t>ClientDetailDialog.cpp</t>
  </si>
  <si>
    <t>ClientCredits.cpp</t>
  </si>
  <si>
    <t>Uploaded total</t>
  </si>
  <si>
    <t>Downloaded total</t>
  </si>
  <si>
    <t>GetDownloadedTotal()</t>
  </si>
  <si>
    <t>GetUploadedTotal()</t>
  </si>
  <si>
    <t>Do not change group:</t>
  </si>
  <si>
    <t>Min modifier</t>
  </si>
  <si>
    <t>Max modifier</t>
  </si>
  <si>
    <t>Min Up total</t>
  </si>
  <si>
    <t>Official</t>
  </si>
  <si>
    <t>ZZUL</t>
  </si>
  <si>
    <t>MagicAngel</t>
  </si>
  <si>
    <t>SWAT</t>
  </si>
  <si>
    <t>Result 1 modifier</t>
  </si>
  <si>
    <t>Result 1 check modif</t>
  </si>
  <si>
    <t>Downloaded total (Bytes)</t>
  </si>
  <si>
    <t>Uploaded total (Bytes)</t>
  </si>
  <si>
    <t>Min/Max Result</t>
  </si>
  <si>
    <t>CS:</t>
  </si>
  <si>
    <t>Choose CS:</t>
  </si>
  <si>
    <t>#</t>
  </si>
  <si>
    <t>Downloaded total (MB):</t>
  </si>
  <si>
    <t>Uploaded total (MB):</t>
  </si>
  <si>
    <t>Official based</t>
  </si>
  <si>
    <t>MagicAngel Plus</t>
  </si>
  <si>
    <t>Calc bonus</t>
  </si>
  <si>
    <t>MagicAngel+</t>
  </si>
  <si>
    <t>Lovelace</t>
  </si>
  <si>
    <t>Pawcio</t>
  </si>
  <si>
    <t>Pre checks</t>
  </si>
  <si>
    <t>Calc Result</t>
  </si>
  <si>
    <t>Calc Bonus</t>
  </si>
  <si>
    <t>IdentState:</t>
  </si>
  <si>
    <t>IdentState</t>
  </si>
  <si>
    <t>IS_NOTAVAILABLE</t>
  </si>
  <si>
    <t>IS_IDNEEDED</t>
  </si>
  <si>
    <t>IS_IDENTIFIED</t>
  </si>
  <si>
    <t>IS_IDFAILED</t>
  </si>
  <si>
    <t>IS_IDBADGUY</t>
  </si>
  <si>
    <t>Ratio</t>
  </si>
  <si>
    <t>Basic</t>
  </si>
  <si>
    <t>Lowest</t>
  </si>
  <si>
    <t>Result</t>
  </si>
  <si>
    <t>Up/Down dif (Bytes)</t>
  </si>
  <si>
    <t>Break Basic</t>
  </si>
  <si>
    <t>Calc no Break</t>
  </si>
  <si>
    <t>Upload &gt; 1MB</t>
  </si>
  <si>
    <t>DL &gt; UL</t>
  </si>
  <si>
    <t>EastShare</t>
  </si>
  <si>
    <t>IdentState chk</t>
  </si>
  <si>
    <t>Calc 1</t>
  </si>
  <si>
    <t>Calc</t>
  </si>
  <si>
    <t>Calc 2</t>
  </si>
  <si>
    <t>Calc 3</t>
  </si>
  <si>
    <t>Sivka</t>
  </si>
  <si>
    <t>IdenState chk</t>
  </si>
  <si>
    <t>More Up</t>
  </si>
  <si>
    <t>1 GB chk</t>
  </si>
  <si>
    <t>Calculate CS:</t>
  </si>
  <si>
    <t>CreditSystem Calculator v0.1:</t>
  </si>
  <si>
    <t>Copyright © 2007 Stulle</t>
  </si>
  <si>
    <t>This is an calculator for 10 creditsystems from eMule mods.</t>
  </si>
  <si>
    <t>It is completly free but the Copyright shall not be removed. If you are interested in eMule mods and especially mine</t>
  </si>
  <si>
    <t>check http://www.emule-web.de/board/ out for further information</t>
  </si>
  <si>
    <t>eMule StulleMule mod: http://stulle.emule-web.de/</t>
  </si>
  <si>
    <t>eMule ScarAngel mod: http://scarangel.sourceforge.net/</t>
  </si>
  <si>
    <t>Changelog at the very bottom of this document</t>
  </si>
  <si>
    <t>Changelog</t>
  </si>
  <si>
    <t>v0.1</t>
  </si>
  <si>
    <t>Added 10 Creditsystems [Stulle]</t>
  </si>
  <si>
    <t>v0.2</t>
  </si>
  <si>
    <t>Updated all CS to 0.48a [Stulle]</t>
  </si>
  <si>
    <t>Result 3</t>
  </si>
  <si>
    <t>Result 2 or 3</t>
  </si>
  <si>
    <t>Result 1 or 2/3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</si>
</sst>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yyyy\-mm\-dd;@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55">
      <selection activeCell="E65" sqref="E65"/>
    </sheetView>
  </sheetViews>
  <sheetFormatPr defaultColWidth="9.140625" defaultRowHeight="12.75"/>
  <cols>
    <col min="1" max="1" width="21.7109375" style="0" customWidth="1"/>
    <col min="2" max="2" width="10.140625" style="0" bestFit="1" customWidth="1"/>
    <col min="4" max="4" width="15.00390625" style="0" customWidth="1"/>
    <col min="5" max="5" width="13.7109375" style="0" bestFit="1" customWidth="1"/>
    <col min="6" max="6" width="11.8515625" style="0" bestFit="1" customWidth="1"/>
    <col min="7" max="7" width="13.421875" style="0" bestFit="1" customWidth="1"/>
    <col min="10" max="10" width="9.57421875" style="0" customWidth="1"/>
  </cols>
  <sheetData>
    <row r="1" spans="1:4" ht="12.75">
      <c r="A1" s="2" t="s">
        <v>65</v>
      </c>
      <c r="D1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72</v>
      </c>
    </row>
    <row r="8" ht="12.75">
      <c r="A8" t="s">
        <v>70</v>
      </c>
    </row>
    <row r="9" ht="12.75">
      <c r="A9" t="s">
        <v>71</v>
      </c>
    </row>
    <row r="11" spans="1:11" ht="13.5" thickBot="1">
      <c r="A11" s="16" t="s">
        <v>24</v>
      </c>
      <c r="B11" s="17" t="s">
        <v>15</v>
      </c>
      <c r="C11" s="17" t="s">
        <v>16</v>
      </c>
      <c r="D11" s="17" t="s">
        <v>18</v>
      </c>
      <c r="E11" s="17" t="s">
        <v>17</v>
      </c>
      <c r="F11" s="17" t="s">
        <v>32</v>
      </c>
      <c r="G11" s="17" t="s">
        <v>33</v>
      </c>
      <c r="H11" s="17" t="s">
        <v>34</v>
      </c>
      <c r="I11" s="17" t="s">
        <v>45</v>
      </c>
      <c r="J11" s="17" t="s">
        <v>54</v>
      </c>
      <c r="K11" s="18" t="s">
        <v>60</v>
      </c>
    </row>
    <row r="12" spans="1:11" ht="12.75">
      <c r="A12" s="19" t="s">
        <v>26</v>
      </c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0">
        <v>8</v>
      </c>
      <c r="J12" s="20">
        <v>9</v>
      </c>
      <c r="K12" s="21">
        <v>10</v>
      </c>
    </row>
    <row r="14" ht="12.75">
      <c r="A14" s="5"/>
    </row>
    <row r="15" ht="12.75">
      <c r="A15" s="5"/>
    </row>
    <row r="17" spans="1:7" ht="13.5" thickBot="1">
      <c r="A17" s="16" t="s">
        <v>39</v>
      </c>
      <c r="B17" s="18" t="s">
        <v>40</v>
      </c>
      <c r="C17" s="22"/>
      <c r="D17" s="17" t="s">
        <v>41</v>
      </c>
      <c r="E17" s="17" t="s">
        <v>42</v>
      </c>
      <c r="F17" s="17" t="s">
        <v>43</v>
      </c>
      <c r="G17" s="18" t="s">
        <v>44</v>
      </c>
    </row>
    <row r="18" spans="1:7" ht="12.75">
      <c r="A18" s="19" t="s">
        <v>26</v>
      </c>
      <c r="B18" s="21">
        <v>1</v>
      </c>
      <c r="C18" s="23"/>
      <c r="D18" s="20">
        <v>2</v>
      </c>
      <c r="E18" s="20">
        <v>3</v>
      </c>
      <c r="F18" s="20">
        <v>4</v>
      </c>
      <c r="G18" s="21">
        <v>5</v>
      </c>
    </row>
    <row r="22" spans="1:2" ht="12.75">
      <c r="A22" s="6" t="s">
        <v>25</v>
      </c>
      <c r="B22">
        <v>1</v>
      </c>
    </row>
    <row r="23" spans="1:2" ht="12.75">
      <c r="A23" s="6" t="s">
        <v>27</v>
      </c>
      <c r="B23">
        <v>0</v>
      </c>
    </row>
    <row r="24" spans="1:2" ht="12.75">
      <c r="A24" s="6" t="s">
        <v>28</v>
      </c>
      <c r="B24">
        <v>0</v>
      </c>
    </row>
    <row r="25" spans="1:5" ht="12.75">
      <c r="A25" s="6" t="s">
        <v>38</v>
      </c>
      <c r="B25">
        <v>3</v>
      </c>
      <c r="D25" s="1" t="s">
        <v>3</v>
      </c>
      <c r="E25" s="1">
        <f>IF(B22=5,E74,IF(B22=6,E80,IF(B22=7,E88,IF(B22=8,E100,IF(B22=9,E109,IF(B22=10,E117,E70))))))</f>
        <v>1</v>
      </c>
    </row>
    <row r="35" ht="12.75">
      <c r="A35" s="2" t="s">
        <v>4</v>
      </c>
    </row>
    <row r="36" spans="1:4" ht="12.75">
      <c r="A36" s="3" t="s">
        <v>5</v>
      </c>
      <c r="B36" s="3"/>
      <c r="C36" s="3" t="s">
        <v>6</v>
      </c>
      <c r="D36" s="3"/>
    </row>
    <row r="38" spans="1:3" ht="12.75">
      <c r="A38" t="s">
        <v>7</v>
      </c>
      <c r="C38" t="s">
        <v>9</v>
      </c>
    </row>
    <row r="39" spans="1:3" ht="12.75">
      <c r="A39" t="s">
        <v>8</v>
      </c>
      <c r="C39" t="s">
        <v>10</v>
      </c>
    </row>
    <row r="43" ht="12.75">
      <c r="A43" s="2" t="s">
        <v>11</v>
      </c>
    </row>
    <row r="44" spans="1:2" ht="12.75">
      <c r="A44" t="s">
        <v>12</v>
      </c>
      <c r="B44">
        <f>IF(OR(B22=4,B22=5,B22=6),0.1,IF(B22=9,10,1))</f>
        <v>1</v>
      </c>
    </row>
    <row r="45" spans="1:2" ht="12.75">
      <c r="A45" t="s">
        <v>13</v>
      </c>
      <c r="B45">
        <f>IF(OR(B22=4,B22=5),50,IF(OR(B22=3,B22=6,B22=7),100,IF(B22=9,5000,10)))</f>
        <v>10</v>
      </c>
    </row>
    <row r="46" spans="1:2" ht="12.75">
      <c r="A46" t="s">
        <v>14</v>
      </c>
      <c r="B46">
        <f>IF(OR(B22=4,B22=5),1650000,IF(B22=3,1048576,IF(B22=2,1,1000000)))</f>
        <v>1000000</v>
      </c>
    </row>
    <row r="47" spans="1:2" ht="12.75">
      <c r="A47" t="s">
        <v>19</v>
      </c>
      <c r="B47">
        <f>IF(B22=3,2.2,2)</f>
        <v>2</v>
      </c>
    </row>
    <row r="48" spans="1:2" ht="12.75">
      <c r="A48" t="s">
        <v>20</v>
      </c>
      <c r="B48">
        <f>IF(OR(B22=4,B22=5),50,10)</f>
        <v>10</v>
      </c>
    </row>
    <row r="49" spans="1:2" ht="12.75">
      <c r="A49" s="4" t="s">
        <v>21</v>
      </c>
      <c r="B49">
        <f>(B23*1048576)</f>
        <v>0</v>
      </c>
    </row>
    <row r="50" spans="1:2" ht="12.75">
      <c r="A50" s="4" t="s">
        <v>22</v>
      </c>
      <c r="B50">
        <f>(B24*1048576)</f>
        <v>0</v>
      </c>
    </row>
    <row r="51" spans="1:2" ht="12.75">
      <c r="A51" s="4" t="s">
        <v>49</v>
      </c>
      <c r="B51">
        <f>(B50-B49)</f>
        <v>0</v>
      </c>
    </row>
    <row r="52" ht="12.75">
      <c r="A52" s="4"/>
    </row>
    <row r="58" ht="12.75">
      <c r="B58" t="s">
        <v>64</v>
      </c>
    </row>
    <row r="60" spans="2:5" ht="12.75">
      <c r="B60" s="7" t="s">
        <v>29</v>
      </c>
      <c r="C60" s="8"/>
      <c r="D60" s="8" t="s">
        <v>0</v>
      </c>
      <c r="E60" s="9" t="b">
        <f>IF(B50&lt;B46,TRUE,FALSE)</f>
        <v>1</v>
      </c>
    </row>
    <row r="61" spans="2:5" ht="12.75">
      <c r="B61" s="10"/>
      <c r="C61" s="11"/>
      <c r="D61" s="11" t="s">
        <v>1</v>
      </c>
      <c r="E61" s="12">
        <f>IF(B23=0,B48,((B50*B47)/B49))</f>
        <v>10</v>
      </c>
    </row>
    <row r="62" spans="2:5" ht="12.75">
      <c r="B62" s="10"/>
      <c r="C62" s="11"/>
      <c r="D62" s="11" t="s">
        <v>2</v>
      </c>
      <c r="E62" s="12">
        <f>SQRT(B24+2)</f>
        <v>1.4142135623730951</v>
      </c>
    </row>
    <row r="63" spans="2:5" ht="12.75">
      <c r="B63" s="10"/>
      <c r="C63" s="11"/>
      <c r="D63" s="26" t="s">
        <v>78</v>
      </c>
      <c r="E63" s="12">
        <f>IF(B50&lt;9646899,((((B50-1048576)/8598323)*2.34)+1),10)</f>
        <v>0.7146341397037539</v>
      </c>
    </row>
    <row r="64" spans="2:5" ht="12.75">
      <c r="B64" s="10"/>
      <c r="C64" s="11"/>
      <c r="D64" s="11"/>
      <c r="E64" s="12"/>
    </row>
    <row r="65" spans="2:5" ht="12.75">
      <c r="B65" s="10"/>
      <c r="C65" s="11"/>
      <c r="D65" s="26" t="s">
        <v>79</v>
      </c>
      <c r="E65" s="12">
        <f>IF(E62&gt;E63,E63,E62)</f>
        <v>0.7146341397037539</v>
      </c>
    </row>
    <row r="66" spans="2:5" ht="12.75">
      <c r="B66" s="10"/>
      <c r="C66" s="11"/>
      <c r="D66" s="11" t="s">
        <v>80</v>
      </c>
      <c r="E66" s="12">
        <f>IF(E61&gt;E65,E65,E61)</f>
        <v>0.7146341397037539</v>
      </c>
    </row>
    <row r="67" spans="2:5" ht="12.75">
      <c r="B67" s="10"/>
      <c r="C67" s="11"/>
      <c r="D67" s="11"/>
      <c r="E67" s="12"/>
    </row>
    <row r="68" spans="2:5" ht="12.75">
      <c r="B68" s="10"/>
      <c r="C68" s="11"/>
      <c r="D68" s="11" t="s">
        <v>23</v>
      </c>
      <c r="E68" s="12">
        <f>IF(E66&lt;B44,B44,IF(E66&gt;B45,B45,E66))</f>
        <v>1</v>
      </c>
    </row>
    <row r="69" spans="2:5" ht="12.75">
      <c r="B69" s="10"/>
      <c r="C69" s="11"/>
      <c r="D69" s="11"/>
      <c r="E69" s="12"/>
    </row>
    <row r="70" spans="2:5" ht="12.75">
      <c r="B70" s="13"/>
      <c r="C70" s="14"/>
      <c r="D70" s="14" t="s">
        <v>3</v>
      </c>
      <c r="E70" s="15">
        <f>IF(B50&gt;B46,E68,1)</f>
        <v>1</v>
      </c>
    </row>
    <row r="73" spans="2:5" ht="12.75">
      <c r="B73" s="7" t="s">
        <v>30</v>
      </c>
      <c r="C73" s="8"/>
      <c r="D73" s="8" t="s">
        <v>31</v>
      </c>
      <c r="E73" s="9">
        <f>IF(B51&lt;7340032,0.3,IF(B51&lt;15728640,1,IF(B51&lt;31457280,2,IF(B51&gt;=31457280,3,0))))</f>
        <v>0.3</v>
      </c>
    </row>
    <row r="74" spans="2:5" ht="12.75">
      <c r="B74" s="13"/>
      <c r="C74" s="14"/>
      <c r="D74" s="14" t="s">
        <v>3</v>
      </c>
      <c r="E74" s="15">
        <f>IF(B51&gt;0,E70+E73,E70)</f>
        <v>1</v>
      </c>
    </row>
    <row r="77" spans="2:5" ht="12.75">
      <c r="B77" s="7" t="s">
        <v>33</v>
      </c>
      <c r="C77" s="8"/>
      <c r="D77" s="8" t="s">
        <v>36</v>
      </c>
      <c r="E77" s="9">
        <f>(100*((1-1/(1+EXP((3*B24^2-B23^2)/1000)))^6.6667))</f>
        <v>0.984290578026342</v>
      </c>
    </row>
    <row r="78" spans="2:5" ht="12.75">
      <c r="B78" s="10"/>
      <c r="C78" s="11"/>
      <c r="D78" s="11" t="s">
        <v>23</v>
      </c>
      <c r="E78" s="12">
        <f>IF(E77&gt;B45,B45,IF(E77&lt;B44,B44,E77))</f>
        <v>1</v>
      </c>
    </row>
    <row r="79" spans="2:5" ht="12.75">
      <c r="B79" s="10"/>
      <c r="C79" s="11"/>
      <c r="D79" s="11"/>
      <c r="E79" s="12"/>
    </row>
    <row r="80" spans="2:5" ht="12.75">
      <c r="B80" s="13"/>
      <c r="C80" s="14"/>
      <c r="D80" s="14" t="s">
        <v>3</v>
      </c>
      <c r="E80" s="15">
        <f>IF(AND(B25=1,E78&gt;10),10,E78)</f>
        <v>1</v>
      </c>
    </row>
    <row r="83" spans="2:5" ht="12.75">
      <c r="B83" s="7" t="s">
        <v>34</v>
      </c>
      <c r="C83" s="8"/>
      <c r="D83" s="8" t="s">
        <v>35</v>
      </c>
      <c r="E83" s="9">
        <f>IF(AND(B50&lt;B46,B49&gt;B46),1,IF(AND(B50&lt;B46,B49&lt;B46),3,0))</f>
        <v>3</v>
      </c>
    </row>
    <row r="84" spans="2:5" ht="12.75">
      <c r="B84" s="10"/>
      <c r="C84" s="11"/>
      <c r="D84" s="11" t="s">
        <v>36</v>
      </c>
      <c r="E84" s="12">
        <f>IF(B49&lt;B46,10*B50/B46,(B50*3)/B49)</f>
        <v>0</v>
      </c>
    </row>
    <row r="85" spans="2:5" ht="12.75">
      <c r="B85" s="10"/>
      <c r="C85" s="11"/>
      <c r="D85" s="11" t="s">
        <v>37</v>
      </c>
      <c r="E85" s="12">
        <f>IF(AND(B50&gt;100000000,B49&lt;(B50+8000000),E84&lt;50),50,IF(AND(B50&gt;50000000,B49&lt;(B50+5000000),E84&lt;25),25,IF(AND(B50&gt;25000000,B49&lt;(B50+3000000),E84&lt;12),12,IF(AND(B50&gt;10000000,B49&lt;(B50+2000000),E84&lt;5),5,E84))))</f>
        <v>0</v>
      </c>
    </row>
    <row r="86" spans="2:5" ht="12.75">
      <c r="B86" s="10"/>
      <c r="C86" s="11"/>
      <c r="D86" s="11" t="s">
        <v>23</v>
      </c>
      <c r="E86" s="12">
        <f>IF(E85&gt;B45,B45,IF(E85&lt;B44,B44,E85))</f>
        <v>1</v>
      </c>
    </row>
    <row r="87" spans="2:5" ht="12.75">
      <c r="B87" s="10"/>
      <c r="C87" s="11"/>
      <c r="D87" s="11"/>
      <c r="E87" s="12"/>
    </row>
    <row r="88" spans="2:5" ht="12.75">
      <c r="B88" s="13"/>
      <c r="C88" s="14"/>
      <c r="D88" s="14" t="s">
        <v>3</v>
      </c>
      <c r="E88" s="15">
        <f>IF(E83=0,E86,E83)</f>
        <v>3</v>
      </c>
    </row>
    <row r="91" spans="2:5" ht="12.75">
      <c r="B91" s="7" t="s">
        <v>45</v>
      </c>
      <c r="C91" s="8"/>
      <c r="D91" s="8" t="s">
        <v>35</v>
      </c>
      <c r="E91" s="9">
        <f>IF(B24&gt;1,0,IF(B23&gt;1,1/SQRT(B23),1))</f>
        <v>1</v>
      </c>
    </row>
    <row r="92" spans="2:5" ht="12.75">
      <c r="B92" s="10"/>
      <c r="C92" s="11"/>
      <c r="D92" s="11" t="s">
        <v>52</v>
      </c>
      <c r="E92" s="12">
        <f>IF(B23&gt;1,0,B24)</f>
        <v>0</v>
      </c>
    </row>
    <row r="93" spans="2:6" ht="12.75">
      <c r="B93" s="10"/>
      <c r="C93" s="11"/>
      <c r="D93" s="11" t="s">
        <v>46</v>
      </c>
      <c r="E93" s="12">
        <f>SQRT(B24+1)</f>
        <v>1</v>
      </c>
      <c r="F93" s="1"/>
    </row>
    <row r="94" spans="2:5" ht="12.75">
      <c r="B94" s="10"/>
      <c r="C94" s="11"/>
      <c r="D94" s="11" t="s">
        <v>53</v>
      </c>
      <c r="E94" s="12">
        <f>IF(B24&gt;B23,E93+SQRT(B24-B23),0)</f>
        <v>0</v>
      </c>
    </row>
    <row r="95" spans="2:5" ht="12.75">
      <c r="B95" s="10"/>
      <c r="C95" s="11"/>
      <c r="D95" s="11" t="s">
        <v>50</v>
      </c>
      <c r="E95" s="12">
        <f>IF(E94=0,IF((B23-B24)&lt;=1,E93,0),0)</f>
        <v>1</v>
      </c>
    </row>
    <row r="96" spans="2:5" ht="12.75">
      <c r="B96" s="10"/>
      <c r="C96" s="11"/>
      <c r="D96" s="11" t="s">
        <v>48</v>
      </c>
      <c r="E96" s="12">
        <f>IF(AND(E94=0,E95=0),E93/SQRT(B23-B24),0)</f>
        <v>0</v>
      </c>
    </row>
    <row r="97" spans="2:5" ht="12.75">
      <c r="B97" s="10"/>
      <c r="C97" s="11"/>
      <c r="D97" s="11" t="s">
        <v>47</v>
      </c>
      <c r="E97" s="12">
        <f>(0.7+E93/10)</f>
        <v>0.7999999999999999</v>
      </c>
    </row>
    <row r="98" spans="2:5" ht="12.75">
      <c r="B98" s="10"/>
      <c r="C98" s="11"/>
      <c r="D98" s="11" t="s">
        <v>51</v>
      </c>
      <c r="E98" s="12">
        <f>IF(AND(E94=0,E95=0),IF(B24&gt;=9,IF(E96&lt;E97,E97,E96),IF(E96&lt;1,B24/9,E96)),0)</f>
        <v>0</v>
      </c>
    </row>
    <row r="99" spans="2:5" ht="12.75">
      <c r="B99" s="10"/>
      <c r="C99" s="11"/>
      <c r="D99" s="11"/>
      <c r="E99" s="12"/>
    </row>
    <row r="100" spans="2:5" ht="12.75">
      <c r="B100" s="13"/>
      <c r="C100" s="14"/>
      <c r="D100" s="14" t="s">
        <v>3</v>
      </c>
      <c r="E100" s="15">
        <f>IF(E91&gt;0,E91,IF(E94&gt;0,E94,IF(E95&gt;0,E95,E98)))</f>
        <v>1</v>
      </c>
    </row>
    <row r="103" spans="2:5" ht="12.75">
      <c r="B103" s="7" t="s">
        <v>54</v>
      </c>
      <c r="C103" s="8"/>
      <c r="D103" s="8" t="s">
        <v>55</v>
      </c>
      <c r="E103" s="9">
        <f>IF(B25=1,80,100)</f>
        <v>100</v>
      </c>
    </row>
    <row r="104" spans="2:5" ht="12.75">
      <c r="B104" s="10"/>
      <c r="C104" s="11"/>
      <c r="D104" s="11" t="s">
        <v>56</v>
      </c>
      <c r="E104" s="12">
        <f>(E103+(B50/174762.67-B49/524288))</f>
        <v>100</v>
      </c>
    </row>
    <row r="105" spans="2:5" ht="12.75">
      <c r="B105" s="10"/>
      <c r="C105" s="11"/>
      <c r="D105" s="11" t="s">
        <v>58</v>
      </c>
      <c r="E105" s="12">
        <f>IF(B50&gt;1048576,E104+100,E104)</f>
        <v>100</v>
      </c>
    </row>
    <row r="106" spans="2:5" ht="12.75">
      <c r="B106" s="10"/>
      <c r="C106" s="11"/>
      <c r="D106" s="11" t="s">
        <v>59</v>
      </c>
      <c r="E106" s="12">
        <f>IF(AND(B50&gt;1048576,E105&lt;50,B50*10&gt;B49),50,E105)</f>
        <v>100</v>
      </c>
    </row>
    <row r="107" spans="2:5" ht="12.75">
      <c r="B107" s="10"/>
      <c r="C107" s="11"/>
      <c r="D107" s="11" t="s">
        <v>23</v>
      </c>
      <c r="E107" s="12">
        <f>IF(E106&lt;B44,B44,IF(E106&gt;B45,B45,E106))</f>
        <v>10</v>
      </c>
    </row>
    <row r="108" spans="2:5" ht="12.75">
      <c r="B108" s="10"/>
      <c r="C108" s="11"/>
      <c r="D108" s="11"/>
      <c r="E108" s="12"/>
    </row>
    <row r="109" spans="2:5" ht="12.75">
      <c r="B109" s="13"/>
      <c r="C109" s="14"/>
      <c r="D109" s="14" t="s">
        <v>3</v>
      </c>
      <c r="E109" s="15">
        <f>(E107/100)</f>
        <v>0.1</v>
      </c>
    </row>
    <row r="112" spans="2:5" ht="12.75">
      <c r="B112" s="7" t="s">
        <v>60</v>
      </c>
      <c r="C112" s="8"/>
      <c r="D112" s="8" t="s">
        <v>61</v>
      </c>
      <c r="E112" s="9">
        <f>IF(B25=2,0.75,IF(B25=4,0.5,IF(B25=5,0,1)))</f>
        <v>1</v>
      </c>
    </row>
    <row r="113" spans="2:5" ht="12.75">
      <c r="B113" s="10"/>
      <c r="C113" s="11"/>
      <c r="D113" s="11" t="s">
        <v>62</v>
      </c>
      <c r="E113" s="12">
        <f>IF(B50&gt;B49,B50-B49+1048576,1)</f>
        <v>1</v>
      </c>
    </row>
    <row r="114" spans="2:5" ht="12.75">
      <c r="B114" s="10"/>
      <c r="C114" s="11"/>
      <c r="D114" s="11" t="s">
        <v>63</v>
      </c>
      <c r="E114" s="12">
        <f>IF(E113&gt;=1073741824,32,E113)</f>
        <v>1</v>
      </c>
    </row>
    <row r="115" spans="2:5" ht="12.75">
      <c r="B115" s="10"/>
      <c r="C115" s="11"/>
      <c r="D115" s="11" t="s">
        <v>57</v>
      </c>
      <c r="E115" s="12">
        <f>IF(E114&gt;32,SQRT(E114/1048576),E114)</f>
        <v>1</v>
      </c>
    </row>
    <row r="116" spans="2:5" ht="12.75">
      <c r="B116" s="10"/>
      <c r="C116" s="11"/>
      <c r="D116" s="11"/>
      <c r="E116" s="12"/>
    </row>
    <row r="117" spans="2:5" ht="12.75">
      <c r="B117" s="13"/>
      <c r="C117" s="14"/>
      <c r="D117" s="14" t="s">
        <v>3</v>
      </c>
      <c r="E117" s="15">
        <f>IF(E112=1,E115,E112)</f>
        <v>1</v>
      </c>
    </row>
    <row r="120" ht="15.75">
      <c r="A120" s="24" t="s">
        <v>73</v>
      </c>
    </row>
    <row r="122" spans="1:2" ht="12.75">
      <c r="A122" t="s">
        <v>74</v>
      </c>
      <c r="B122" s="25">
        <v>39180</v>
      </c>
    </row>
    <row r="123" ht="12.75">
      <c r="A123" t="s">
        <v>75</v>
      </c>
    </row>
    <row r="125" spans="1:2" ht="12.75">
      <c r="A125" t="s">
        <v>76</v>
      </c>
      <c r="B125" s="25">
        <v>39265</v>
      </c>
    </row>
    <row r="126" ht="12.75">
      <c r="A126" t="s">
        <v>77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Stulle</dc:creator>
  <cp:keywords/>
  <dc:description/>
  <cp:lastModifiedBy>Stulle</cp:lastModifiedBy>
  <dcterms:created xsi:type="dcterms:W3CDTF">2007-02-02T15:55:40Z</dcterms:created>
  <dcterms:modified xsi:type="dcterms:W3CDTF">2007-07-02T21:59:11Z</dcterms:modified>
  <cp:category/>
  <cp:version/>
  <cp:contentType/>
  <cp:contentStatus/>
</cp:coreProperties>
</file>